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1"/>
  </bookViews>
  <sheets>
    <sheet name="DT THU 2019" sheetId="1" r:id="rId1"/>
    <sheet name="DT CHI 2019" sheetId="2" r:id="rId2"/>
  </sheets>
  <definedNames/>
  <calcPr fullCalcOnLoad="1"/>
</workbook>
</file>

<file path=xl/sharedStrings.xml><?xml version="1.0" encoding="utf-8"?>
<sst xmlns="http://schemas.openxmlformats.org/spreadsheetml/2006/main" count="156" uniqueCount="135">
  <si>
    <t>NỘI DUNG</t>
  </si>
  <si>
    <t>SO SÁNH</t>
  </si>
  <si>
    <t xml:space="preserve">THỰC HIỆN </t>
  </si>
  <si>
    <t>SỐ TUYỆT ĐỐI TH/DT</t>
  </si>
  <si>
    <t>DỰ TOÁN GIAO</t>
  </si>
  <si>
    <t>TỔNG THU NGÂN SÁCH</t>
  </si>
  <si>
    <t>Thu bổ sung ngân sách từ cấp trên</t>
  </si>
  <si>
    <t>Đóng góp tự nguyện của nhân dân</t>
  </si>
  <si>
    <t>CHỦ TỊCH</t>
  </si>
  <si>
    <t>I/ Cộng thu 100%</t>
  </si>
  <si>
    <t>1.Thuế môn bài</t>
  </si>
  <si>
    <t>2.Thuế sử dụng đất phi nông nghệp</t>
  </si>
  <si>
    <t>4.Thu thường xuyên</t>
  </si>
  <si>
    <t>4.1 Thu tiền bán tài sản thuộc sở hữu Nhà nước</t>
  </si>
  <si>
    <t>4.2 Thu từ quỹ đất cộng ích và đất công</t>
  </si>
  <si>
    <t>4.3 Thu tiền cho thuê quầy bán hàng</t>
  </si>
  <si>
    <t>4.4 Thu hồi các khoản chi năm trước</t>
  </si>
  <si>
    <t>4.5 Thu phạt, tịch thu</t>
  </si>
  <si>
    <t>4.6 Lệ phí trước bạ</t>
  </si>
  <si>
    <t>4.7 Phí, lệ phí</t>
  </si>
  <si>
    <t xml:space="preserve">4.8 Thu khác </t>
  </si>
  <si>
    <t>5 Phí vệ sinh môi trường</t>
  </si>
  <si>
    <t>II/ Các khoản thu phân chi theo tỷ lệ</t>
  </si>
  <si>
    <t xml:space="preserve">1.Tiền cấp quyền sử dụng đất </t>
  </si>
  <si>
    <t xml:space="preserve">2. Thuế VAT, TTĐB, TNDN,... </t>
  </si>
  <si>
    <t>2.1 Thu tiền thuê mặt đất, mặt trước</t>
  </si>
  <si>
    <t>2.2 Thuế GTGT</t>
  </si>
  <si>
    <t>2.3 Thuế tiêu thụ đặc biệt</t>
  </si>
  <si>
    <t>2.4 Thuế thu nhập doanh nghiệp</t>
  </si>
  <si>
    <t>2.5 Thuế tài nguyên</t>
  </si>
  <si>
    <t>V/ Thu bổ sung ngân sách từ cấp trên</t>
  </si>
  <si>
    <t>III/ Thu kết dư ngân sách năm trước</t>
  </si>
  <si>
    <t>VI/ Viện trợ không hoàn lại trực tiếp cho xã</t>
  </si>
  <si>
    <t>B/ Thu để lại quản lý qua ngân sách xã</t>
  </si>
  <si>
    <t>A/ Thu ngân sách xã đã qua Kho bạc</t>
  </si>
  <si>
    <t>Đơn vị: Đồng</t>
  </si>
  <si>
    <t xml:space="preserve"> Thu BS có mục tiêu từ NS cấp trên</t>
  </si>
  <si>
    <t xml:space="preserve">SỐ TƯƠNG
 ĐỐI TH/DT      </t>
  </si>
  <si>
    <t>3.Thuế thu nhập cá nhân ( hoạt động SXKD)</t>
  </si>
  <si>
    <t>IV/Thu chuyển nguồn</t>
  </si>
  <si>
    <t>UBND XÃ PHÚ SƠN</t>
  </si>
  <si>
    <t>Đơn vị: đồng</t>
  </si>
  <si>
    <t xml:space="preserve"> DỰ TOÁN </t>
  </si>
  <si>
    <t xml:space="preserve">   * Lương, phụ cấp</t>
  </si>
  <si>
    <t xml:space="preserve">   * Hoạt động</t>
  </si>
  <si>
    <t xml:space="preserve">   * Hoạt động KDC</t>
  </si>
  <si>
    <t xml:space="preserve"> + SN giao thông</t>
  </si>
  <si>
    <t xml:space="preserve"> + SN nông-lâm-thủy lợi-hải sản</t>
  </si>
  <si>
    <t xml:space="preserve"> + Thương mại, dịch vụ</t>
  </si>
  <si>
    <t xml:space="preserve"> + Hưu xã và các trợ cấp khác </t>
  </si>
  <si>
    <t xml:space="preserve"> + Trẻ mồ côi, người già không nơi nương tựa, cứu tế xã hội</t>
  </si>
  <si>
    <t xml:space="preserve"> + Khác </t>
  </si>
  <si>
    <t xml:space="preserve">   * Lương CB CC,CTr- UB</t>
  </si>
  <si>
    <t xml:space="preserve">   * Khoán CTP 21 CB</t>
  </si>
  <si>
    <t xml:space="preserve">   * Hoạt động: </t>
  </si>
  <si>
    <t xml:space="preserve">   * Hoạt động </t>
  </si>
  <si>
    <t>TM.ỦY BAN NHÂN DÂN</t>
  </si>
  <si>
    <t xml:space="preserve"> Đỗ Viết Tùng </t>
  </si>
  <si>
    <t xml:space="preserve"> THỰC HIỆN  </t>
  </si>
  <si>
    <t xml:space="preserve"> SO SÁNH </t>
  </si>
  <si>
    <t>SỐ 
TUYỆT ĐỐI
 TH/DT</t>
  </si>
  <si>
    <t>SỐ
 TƯƠNG
 ĐỐI TH/DT</t>
  </si>
  <si>
    <t>A. Chi NS Địa phương</t>
  </si>
  <si>
    <t>1.1.  Chi đầu tư XDCB</t>
  </si>
  <si>
    <t xml:space="preserve">1.2.  Chi đầu tư phát triển khác </t>
  </si>
  <si>
    <t xml:space="preserve"> 1.1. Chi dân quân tự vệ</t>
  </si>
  <si>
    <t xml:space="preserve"> 1.2. Chi an ninh trật tự</t>
  </si>
  <si>
    <t>B. Thu, chi NS không cân đối ngân sách</t>
  </si>
  <si>
    <t xml:space="preserve"> + SN thị chính </t>
  </si>
  <si>
    <t xml:space="preserve">      Khen thưởng</t>
  </si>
  <si>
    <t xml:space="preserve">      Điện sáng</t>
  </si>
  <si>
    <t xml:space="preserve">      Vật tư khác</t>
  </si>
  <si>
    <t xml:space="preserve">      Tuyên truyền</t>
  </si>
  <si>
    <t xml:space="preserve">      HN - UBND</t>
  </si>
  <si>
    <t xml:space="preserve">      Chi phí vận chuyển</t>
  </si>
  <si>
    <t xml:space="preserve">      Thuê mướn khác</t>
  </si>
  <si>
    <t xml:space="preserve">       Hoạt động khác của UBND </t>
  </si>
  <si>
    <t xml:space="preserve">       Chi tiếp khách</t>
  </si>
  <si>
    <t xml:space="preserve">       Hoạt động QL Địa chính </t>
  </si>
  <si>
    <t xml:space="preserve">       Sửa chữa điện, nước,…</t>
  </si>
  <si>
    <t xml:space="preserve">       Đổ mực máy Vi tính, Pho to</t>
  </si>
  <si>
    <t xml:space="preserve">      Cước EMS</t>
  </si>
  <si>
    <t xml:space="preserve">      VPP</t>
  </si>
  <si>
    <t xml:space="preserve">      VDVP</t>
  </si>
  <si>
    <t xml:space="preserve">       Sách chuyên ngành</t>
  </si>
  <si>
    <t xml:space="preserve">    * Kinh phí đào tạo</t>
  </si>
  <si>
    <t xml:space="preserve">   * Hoạt động VHTT</t>
  </si>
  <si>
    <t xml:space="preserve">   * Lương TT HĐND, Phụ cấp ĐB</t>
  </si>
  <si>
    <t xml:space="preserve">       H động  tài chính, địa chính, tư pháp, VH-CSXH</t>
  </si>
  <si>
    <t xml:space="preserve">I. Chi đầu phát triển </t>
  </si>
  <si>
    <t>II. Chi thường xuyên</t>
  </si>
  <si>
    <t>1. Chi công tác dân quân tự vệ, an ninh trật tự</t>
  </si>
  <si>
    <t>2. Sự nghiệp  giáo dục và đào tạo</t>
  </si>
  <si>
    <t>3. Sự nghiệp y tế 'dân số</t>
  </si>
  <si>
    <t>4.  Sự nghiệp văn hóa, thông tin ,khác</t>
  </si>
  <si>
    <t>5. Sự nghiệp thể dục thể thao</t>
  </si>
  <si>
    <t>7. Sự nghiệp kinh tế</t>
  </si>
  <si>
    <t>8. Sự nghiệp môi trường</t>
  </si>
  <si>
    <t>9.  Sự nghiệp xã hội</t>
  </si>
  <si>
    <t>10.1. Quản lý Nhà nước</t>
  </si>
  <si>
    <t>10.2. Đảng cộng sản Việt Nam</t>
  </si>
  <si>
    <t>10.3. Mặt trận Tổ quốc Việt Nam</t>
  </si>
  <si>
    <t>10.4. Đoàn thanh niên Cộng sản HCM</t>
  </si>
  <si>
    <t>10.5. Hội liên Hiệp Phụ nữ</t>
  </si>
  <si>
    <t>10.6. Hội nông dân</t>
  </si>
  <si>
    <t>10.7. Hội Cựu chiến binh</t>
  </si>
  <si>
    <t>10.8. Hỗ trợ hoạt động CĐ, CTĐ,  Hội NCT, khác…</t>
  </si>
  <si>
    <t>10.9. Hoạt động thanh tra</t>
  </si>
  <si>
    <t>10.10. Kinh phí tổ hòa giải cơ sở</t>
  </si>
  <si>
    <t>11. Chi khác</t>
  </si>
  <si>
    <t>12. Dự phòng</t>
  </si>
  <si>
    <t>10. Chi QLHC: Quản lý Nhà nước, Đảng, đoàn thể</t>
  </si>
  <si>
    <t xml:space="preserve"> + Các sự nghiệp khác ( Ban PCBL:10 tr, PC dịch:5 tr )</t>
  </si>
  <si>
    <t xml:space="preserve">   * Nộp 18%BHXH, 3%YT, 2%CĐ+ 4.5%YT.BCTr,HĐ</t>
  </si>
  <si>
    <t xml:space="preserve">13. Chi chuyển nguồn </t>
  </si>
  <si>
    <t xml:space="preserve">Phụ trách kế toán                                         TM. HĐND </t>
  </si>
  <si>
    <t xml:space="preserve">   * Phụ cấp CB. BCTr, Y tế thôn</t>
  </si>
  <si>
    <t xml:space="preserve">       Chi phí sửa máy Vi tính, Pho to,,,,</t>
  </si>
  <si>
    <t xml:space="preserve">      Cước Điện thoại</t>
  </si>
  <si>
    <t xml:space="preserve">       Mua sắm TB ( Máy in …………..</t>
  </si>
  <si>
    <t xml:space="preserve">       Pho to TL</t>
  </si>
  <si>
    <t xml:space="preserve">       Hỗ trợ khác ( Tổ chức Trung thu,  20/11, khác….</t>
  </si>
  <si>
    <t>DỰ TOÁN THU NGÂN SÁCH ĐỊA PHƯƠNG NĂM 2019</t>
  </si>
  <si>
    <t xml:space="preserve">6 Sự nghiệp phát thanh </t>
  </si>
  <si>
    <t xml:space="preserve">   * Bộ phận tiếp nhận và trả kết quả</t>
  </si>
  <si>
    <t xml:space="preserve">   * KP trợ cấp tiền ăn, ngày công lao động DQTV</t>
  </si>
  <si>
    <t xml:space="preserve">   * Hoạt động HĐND</t>
  </si>
  <si>
    <t xml:space="preserve">      Cước Internet, mạng nội bộ, kho bạc, ti vi</t>
  </si>
  <si>
    <t xml:space="preserve">       In băng rôn ngày lễ,  Khung - Pa nô mừng NTM</t>
  </si>
  <si>
    <t>DỰ TOÁN CHI NGÂN SÁCH ĐỊA PHƯƠNG NĂM 2019</t>
  </si>
  <si>
    <t xml:space="preserve">    * Kinh phí TTHTCĐ (Pcấp GĐ-PGĐ: 8.3tr+hđ: 2,2tr)</t>
  </si>
  <si>
    <t xml:space="preserve">   * KP hđộng các tổ chức chính trị xã hội ở thôn </t>
  </si>
  <si>
    <t xml:space="preserve">       Phí nâng cấp phần mềm Kế toán, BHXH, KB, CKí số</t>
  </si>
  <si>
    <t xml:space="preserve">                                                                        CHỦ TỊCH</t>
  </si>
  <si>
    <t>Nguyễn Thanh Tùng                            Nhâm Thị Hiên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</si>
</sst>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1"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b/>
      <sz val="11"/>
      <name val="Calibri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2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42" applyNumberFormat="1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164" fontId="3" fillId="0" borderId="0" xfId="42" applyNumberFormat="1" applyFont="1" applyAlignment="1">
      <alignment/>
    </xf>
    <xf numFmtId="164" fontId="4" fillId="0" borderId="0" xfId="42" applyNumberFormat="1" applyFont="1" applyAlignment="1">
      <alignment/>
    </xf>
    <xf numFmtId="164" fontId="3" fillId="0" borderId="0" xfId="42" applyNumberFormat="1" applyFont="1" applyAlignment="1">
      <alignment horizontal="center"/>
    </xf>
    <xf numFmtId="164" fontId="3" fillId="0" borderId="0" xfId="0" applyNumberFormat="1" applyFont="1" applyAlignment="1">
      <alignment/>
    </xf>
    <xf numFmtId="164" fontId="2" fillId="0" borderId="0" xfId="42" applyNumberFormat="1" applyFont="1" applyAlignment="1">
      <alignment/>
    </xf>
    <xf numFmtId="164" fontId="6" fillId="0" borderId="10" xfId="42" applyNumberFormat="1" applyFont="1" applyBorder="1" applyAlignment="1">
      <alignment/>
    </xf>
    <xf numFmtId="164" fontId="4" fillId="0" borderId="10" xfId="42" applyNumberFormat="1" applyFont="1" applyBorder="1" applyAlignment="1">
      <alignment/>
    </xf>
    <xf numFmtId="164" fontId="1" fillId="0" borderId="11" xfId="42" applyNumberFormat="1" applyFont="1" applyBorder="1" applyAlignment="1">
      <alignment horizontal="right" vertical="center"/>
    </xf>
    <xf numFmtId="0" fontId="23" fillId="0" borderId="0" xfId="0" applyFont="1" applyAlignment="1">
      <alignment/>
    </xf>
    <xf numFmtId="164" fontId="24" fillId="0" borderId="0" xfId="42" applyNumberFormat="1" applyFont="1" applyAlignment="1">
      <alignment/>
    </xf>
    <xf numFmtId="43" fontId="24" fillId="0" borderId="0" xfId="42" applyFont="1" applyAlignment="1">
      <alignment/>
    </xf>
    <xf numFmtId="43" fontId="5" fillId="0" borderId="0" xfId="42" applyFont="1" applyAlignment="1">
      <alignment/>
    </xf>
    <xf numFmtId="0" fontId="24" fillId="0" borderId="0" xfId="0" applyFont="1" applyAlignment="1">
      <alignment/>
    </xf>
    <xf numFmtId="164" fontId="25" fillId="0" borderId="0" xfId="42" applyNumberFormat="1" applyFont="1" applyAlignment="1">
      <alignment/>
    </xf>
    <xf numFmtId="43" fontId="25" fillId="0" borderId="0" xfId="42" applyFont="1" applyAlignment="1">
      <alignment/>
    </xf>
    <xf numFmtId="0" fontId="23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164" fontId="5" fillId="0" borderId="12" xfId="42" applyNumberFormat="1" applyFont="1" applyBorder="1" applyAlignment="1">
      <alignment horizontal="center" vertical="center" wrapText="1"/>
    </xf>
    <xf numFmtId="43" fontId="5" fillId="0" borderId="12" xfId="42" applyFont="1" applyBorder="1" applyAlignment="1">
      <alignment horizontal="center" vertical="center" wrapText="1"/>
    </xf>
    <xf numFmtId="43" fontId="5" fillId="0" borderId="13" xfId="42" applyFont="1" applyBorder="1" applyAlignment="1">
      <alignment horizontal="center" wrapText="1"/>
    </xf>
    <xf numFmtId="43" fontId="5" fillId="0" borderId="14" xfId="42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164" fontId="5" fillId="0" borderId="15" xfId="42" applyNumberFormat="1" applyFont="1" applyBorder="1" applyAlignment="1">
      <alignment horizontal="center" vertical="center" wrapText="1"/>
    </xf>
    <xf numFmtId="43" fontId="5" fillId="0" borderId="15" xfId="42" applyFont="1" applyBorder="1" applyAlignment="1">
      <alignment horizontal="center" vertical="center" wrapText="1"/>
    </xf>
    <xf numFmtId="164" fontId="5" fillId="0" borderId="10" xfId="42" applyNumberFormat="1" applyFont="1" applyBorder="1" applyAlignment="1">
      <alignment horizontal="center" wrapText="1"/>
    </xf>
    <xf numFmtId="43" fontId="5" fillId="0" borderId="10" xfId="42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164" fontId="5" fillId="0" borderId="10" xfId="42" applyNumberFormat="1" applyFont="1" applyBorder="1" applyAlignment="1">
      <alignment horizontal="right" vertical="top" wrapText="1"/>
    </xf>
    <xf numFmtId="43" fontId="26" fillId="0" borderId="10" xfId="42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164" fontId="6" fillId="0" borderId="10" xfId="42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164" fontId="27" fillId="0" borderId="10" xfId="42" applyNumberFormat="1" applyFont="1" applyBorder="1" applyAlignment="1">
      <alignment horizontal="right" vertical="top" wrapText="1"/>
    </xf>
    <xf numFmtId="43" fontId="27" fillId="0" borderId="10" xfId="42" applyFont="1" applyBorder="1" applyAlignment="1">
      <alignment horizontal="right" vertical="top" wrapText="1"/>
    </xf>
    <xf numFmtId="0" fontId="27" fillId="0" borderId="16" xfId="0" applyFont="1" applyFill="1" applyBorder="1" applyAlignment="1">
      <alignment vertical="top" wrapText="1"/>
    </xf>
    <xf numFmtId="43" fontId="6" fillId="0" borderId="10" xfId="42" applyFont="1" applyBorder="1" applyAlignment="1">
      <alignment horizontal="right" vertical="top" wrapText="1"/>
    </xf>
    <xf numFmtId="43" fontId="24" fillId="0" borderId="10" xfId="42" applyFont="1" applyBorder="1" applyAlignment="1">
      <alignment/>
    </xf>
    <xf numFmtId="164" fontId="27" fillId="0" borderId="10" xfId="42" applyNumberFormat="1" applyFont="1" applyBorder="1" applyAlignment="1">
      <alignment horizontal="right" wrapText="1"/>
    </xf>
    <xf numFmtId="164" fontId="28" fillId="0" borderId="10" xfId="42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164" fontId="5" fillId="0" borderId="0" xfId="42" applyNumberFormat="1" applyFont="1" applyBorder="1" applyAlignment="1">
      <alignment horizontal="right" vertical="top" wrapText="1"/>
    </xf>
    <xf numFmtId="43" fontId="5" fillId="0" borderId="0" xfId="42" applyFont="1" applyBorder="1" applyAlignment="1">
      <alignment horizontal="right" vertical="top" wrapText="1"/>
    </xf>
    <xf numFmtId="43" fontId="24" fillId="0" borderId="0" xfId="42" applyFont="1" applyBorder="1" applyAlignment="1">
      <alignment/>
    </xf>
    <xf numFmtId="0" fontId="5" fillId="0" borderId="0" xfId="0" applyFont="1" applyAlignment="1">
      <alignment horizontal="left"/>
    </xf>
    <xf numFmtId="164" fontId="5" fillId="0" borderId="0" xfId="42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5" fillId="0" borderId="0" xfId="42" applyNumberFormat="1" applyFont="1" applyAlignment="1">
      <alignment horizontal="center"/>
    </xf>
    <xf numFmtId="0" fontId="5" fillId="0" borderId="0" xfId="0" applyFont="1" applyAlignment="1">
      <alignment horizontal="left"/>
    </xf>
    <xf numFmtId="164" fontId="5" fillId="0" borderId="0" xfId="42" applyNumberFormat="1" applyFont="1" applyAlignment="1">
      <alignment horizontal="center"/>
    </xf>
    <xf numFmtId="164" fontId="29" fillId="0" borderId="0" xfId="42" applyNumberFormat="1" applyFont="1" applyAlignment="1">
      <alignment/>
    </xf>
    <xf numFmtId="164" fontId="6" fillId="0" borderId="0" xfId="42" applyNumberFormat="1" applyFont="1" applyAlignment="1">
      <alignment/>
    </xf>
    <xf numFmtId="164" fontId="23" fillId="0" borderId="0" xfId="42" applyNumberFormat="1" applyFont="1" applyAlignment="1">
      <alignment horizontal="left"/>
    </xf>
    <xf numFmtId="164" fontId="2" fillId="0" borderId="17" xfId="42" applyNumberFormat="1" applyFont="1" applyBorder="1" applyAlignment="1">
      <alignment horizontal="center"/>
    </xf>
    <xf numFmtId="164" fontId="2" fillId="0" borderId="18" xfId="42" applyNumberFormat="1" applyFont="1" applyBorder="1" applyAlignment="1">
      <alignment horizontal="center"/>
    </xf>
    <xf numFmtId="164" fontId="2" fillId="0" borderId="19" xfId="42" applyNumberFormat="1" applyFont="1" applyBorder="1" applyAlignment="1">
      <alignment horizontal="center"/>
    </xf>
    <xf numFmtId="164" fontId="5" fillId="0" borderId="0" xfId="42" applyNumberFormat="1" applyFont="1" applyAlignment="1">
      <alignment/>
    </xf>
    <xf numFmtId="164" fontId="5" fillId="0" borderId="0" xfId="42" applyNumberFormat="1" applyFont="1" applyAlignment="1">
      <alignment/>
    </xf>
    <xf numFmtId="164" fontId="6" fillId="0" borderId="0" xfId="42" applyNumberFormat="1" applyFont="1" applyAlignment="1">
      <alignment/>
    </xf>
    <xf numFmtId="0" fontId="1" fillId="0" borderId="20" xfId="0" applyFont="1" applyBorder="1" applyAlignment="1">
      <alignment horizontal="center" vertical="center"/>
    </xf>
    <xf numFmtId="164" fontId="1" fillId="0" borderId="20" xfId="42" applyNumberFormat="1" applyFont="1" applyBorder="1" applyAlignment="1">
      <alignment horizontal="center" vertical="center"/>
    </xf>
    <xf numFmtId="164" fontId="1" fillId="0" borderId="21" xfId="42" applyNumberFormat="1" applyFont="1" applyBorder="1" applyAlignment="1">
      <alignment horizontal="center"/>
    </xf>
    <xf numFmtId="164" fontId="1" fillId="0" borderId="22" xfId="42" applyNumberFormat="1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164" fontId="1" fillId="0" borderId="23" xfId="42" applyNumberFormat="1" applyFont="1" applyBorder="1" applyAlignment="1">
      <alignment horizontal="center" vertical="center"/>
    </xf>
    <xf numFmtId="164" fontId="1" fillId="0" borderId="10" xfId="42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64" fontId="5" fillId="0" borderId="10" xfId="42" applyNumberFormat="1" applyFont="1" applyBorder="1" applyAlignment="1">
      <alignment/>
    </xf>
    <xf numFmtId="164" fontId="6" fillId="0" borderId="10" xfId="42" applyNumberFormat="1" applyFont="1" applyBorder="1" applyAlignment="1">
      <alignment/>
    </xf>
    <xf numFmtId="164" fontId="5" fillId="0" borderId="10" xfId="42" applyNumberFormat="1" applyFont="1" applyBorder="1" applyAlignment="1">
      <alignment/>
    </xf>
    <xf numFmtId="164" fontId="6" fillId="0" borderId="10" xfId="42" applyNumberFormat="1" applyFont="1" applyBorder="1" applyAlignment="1">
      <alignment/>
    </xf>
    <xf numFmtId="164" fontId="6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9">
      <selection activeCell="A52" sqref="A52"/>
    </sheetView>
  </sheetViews>
  <sheetFormatPr defaultColWidth="9.140625" defaultRowHeight="15"/>
  <cols>
    <col min="1" max="1" width="40.140625" style="18" customWidth="1"/>
    <col min="2" max="2" width="16.7109375" style="15" customWidth="1"/>
    <col min="3" max="3" width="12.7109375" style="16" customWidth="1"/>
    <col min="4" max="4" width="14.00390625" style="15" customWidth="1"/>
    <col min="5" max="5" width="9.28125" style="16" customWidth="1"/>
    <col min="6" max="16384" width="9.140625" style="18" customWidth="1"/>
  </cols>
  <sheetData>
    <row r="1" spans="1:5" ht="15.75">
      <c r="A1" s="14" t="s">
        <v>40</v>
      </c>
      <c r="E1" s="17"/>
    </row>
    <row r="2" spans="2:5" ht="15.75">
      <c r="B2" s="19"/>
      <c r="C2" s="20"/>
      <c r="D2" s="19"/>
      <c r="E2" s="20"/>
    </row>
    <row r="3" spans="1:5" ht="15.75">
      <c r="A3" s="21" t="s">
        <v>122</v>
      </c>
      <c r="B3" s="21"/>
      <c r="C3" s="21"/>
      <c r="D3" s="21"/>
      <c r="E3" s="21"/>
    </row>
    <row r="4" spans="4:5" ht="15">
      <c r="D4" s="13" t="s">
        <v>35</v>
      </c>
      <c r="E4" s="13"/>
    </row>
    <row r="5" spans="1:5" ht="21" customHeight="1">
      <c r="A5" s="22" t="s">
        <v>0</v>
      </c>
      <c r="B5" s="23" t="s">
        <v>4</v>
      </c>
      <c r="C5" s="24" t="s">
        <v>2</v>
      </c>
      <c r="D5" s="25" t="s">
        <v>1</v>
      </c>
      <c r="E5" s="26"/>
    </row>
    <row r="6" spans="1:5" ht="30" customHeight="1">
      <c r="A6" s="27"/>
      <c r="B6" s="28"/>
      <c r="C6" s="29"/>
      <c r="D6" s="30" t="s">
        <v>3</v>
      </c>
      <c r="E6" s="31" t="s">
        <v>37</v>
      </c>
    </row>
    <row r="7" spans="1:5" ht="15" customHeight="1">
      <c r="A7" s="32" t="s">
        <v>5</v>
      </c>
      <c r="B7" s="33">
        <f>B9+B23+B33</f>
        <v>3661800000</v>
      </c>
      <c r="C7" s="33"/>
      <c r="D7" s="33"/>
      <c r="E7" s="34"/>
    </row>
    <row r="8" spans="1:5" ht="15" customHeight="1">
      <c r="A8" s="35" t="s">
        <v>34</v>
      </c>
      <c r="B8" s="33">
        <f>B9+B23+B33</f>
        <v>3661800000</v>
      </c>
      <c r="C8" s="33"/>
      <c r="D8" s="33"/>
      <c r="E8" s="34"/>
    </row>
    <row r="9" spans="1:5" ht="15" customHeight="1">
      <c r="A9" s="36" t="s">
        <v>9</v>
      </c>
      <c r="B9" s="33">
        <f>B10+B11+B12+B20+B21</f>
        <v>28000000</v>
      </c>
      <c r="C9" s="33"/>
      <c r="D9" s="33"/>
      <c r="E9" s="34"/>
    </row>
    <row r="10" spans="1:5" ht="15" customHeight="1">
      <c r="A10" s="37" t="s">
        <v>10</v>
      </c>
      <c r="B10" s="38"/>
      <c r="C10" s="38"/>
      <c r="D10" s="38"/>
      <c r="E10" s="34"/>
    </row>
    <row r="11" spans="1:5" ht="15" customHeight="1">
      <c r="A11" s="37" t="s">
        <v>11</v>
      </c>
      <c r="B11" s="38"/>
      <c r="C11" s="38"/>
      <c r="D11" s="38"/>
      <c r="E11" s="34"/>
    </row>
    <row r="12" spans="1:5" ht="15" customHeight="1">
      <c r="A12" s="39" t="s">
        <v>38</v>
      </c>
      <c r="B12" s="38"/>
      <c r="C12" s="15"/>
      <c r="D12" s="38"/>
      <c r="E12" s="34"/>
    </row>
    <row r="13" spans="1:5" ht="15" customHeight="1">
      <c r="A13" s="39" t="s">
        <v>12</v>
      </c>
      <c r="B13" s="38">
        <f>B20+B21</f>
        <v>28000000</v>
      </c>
      <c r="C13" s="38"/>
      <c r="D13" s="38"/>
      <c r="E13" s="34"/>
    </row>
    <row r="14" spans="1:5" ht="15" customHeight="1">
      <c r="A14" s="40" t="s">
        <v>13</v>
      </c>
      <c r="B14" s="41"/>
      <c r="C14" s="41"/>
      <c r="D14" s="41"/>
      <c r="E14" s="34"/>
    </row>
    <row r="15" spans="1:5" ht="15" customHeight="1">
      <c r="A15" s="40" t="s">
        <v>14</v>
      </c>
      <c r="B15" s="41"/>
      <c r="C15" s="42"/>
      <c r="D15" s="41"/>
      <c r="E15" s="34"/>
    </row>
    <row r="16" spans="1:5" ht="15" customHeight="1">
      <c r="A16" s="43" t="s">
        <v>15</v>
      </c>
      <c r="B16" s="41"/>
      <c r="C16" s="42"/>
      <c r="D16" s="41"/>
      <c r="E16" s="34"/>
    </row>
    <row r="17" spans="1:5" ht="15" customHeight="1">
      <c r="A17" s="40" t="s">
        <v>16</v>
      </c>
      <c r="B17" s="41"/>
      <c r="C17" s="42"/>
      <c r="D17" s="41"/>
      <c r="E17" s="34"/>
    </row>
    <row r="18" spans="1:5" ht="15" customHeight="1">
      <c r="A18" s="40" t="s">
        <v>17</v>
      </c>
      <c r="B18" s="41"/>
      <c r="C18" s="41"/>
      <c r="D18" s="41"/>
      <c r="E18" s="34"/>
    </row>
    <row r="19" spans="1:5" ht="15" customHeight="1">
      <c r="A19" s="40" t="s">
        <v>18</v>
      </c>
      <c r="B19" s="41"/>
      <c r="C19" s="41"/>
      <c r="D19" s="41"/>
      <c r="E19" s="34"/>
    </row>
    <row r="20" spans="1:5" ht="15" customHeight="1">
      <c r="A20" s="40" t="s">
        <v>19</v>
      </c>
      <c r="B20" s="41">
        <v>15000000</v>
      </c>
      <c r="C20" s="41"/>
      <c r="D20" s="41"/>
      <c r="E20" s="34"/>
    </row>
    <row r="21" spans="1:5" ht="15" customHeight="1">
      <c r="A21" s="40" t="s">
        <v>20</v>
      </c>
      <c r="B21" s="41">
        <f>28000000-15000000</f>
        <v>13000000</v>
      </c>
      <c r="C21" s="41"/>
      <c r="D21" s="41"/>
      <c r="E21" s="34"/>
    </row>
    <row r="22" spans="1:5" ht="15" customHeight="1">
      <c r="A22" s="39" t="s">
        <v>21</v>
      </c>
      <c r="B22" s="38"/>
      <c r="C22" s="44"/>
      <c r="D22" s="33"/>
      <c r="E22" s="34"/>
    </row>
    <row r="23" spans="1:5" ht="15" customHeight="1">
      <c r="A23" s="36" t="s">
        <v>22</v>
      </c>
      <c r="B23" s="33">
        <f>B25</f>
        <v>125000000</v>
      </c>
      <c r="C23" s="33"/>
      <c r="D23" s="33"/>
      <c r="E23" s="34"/>
    </row>
    <row r="24" spans="1:5" ht="15" customHeight="1">
      <c r="A24" s="39" t="s">
        <v>23</v>
      </c>
      <c r="B24" s="38"/>
      <c r="C24" s="45"/>
      <c r="E24" s="34"/>
    </row>
    <row r="25" spans="1:5" ht="15" customHeight="1">
      <c r="A25" s="39" t="s">
        <v>24</v>
      </c>
      <c r="B25" s="38">
        <v>125000000</v>
      </c>
      <c r="C25" s="44"/>
      <c r="D25" s="38"/>
      <c r="E25" s="34"/>
    </row>
    <row r="26" spans="1:5" ht="15" customHeight="1">
      <c r="A26" s="40" t="s">
        <v>25</v>
      </c>
      <c r="B26" s="41"/>
      <c r="C26" s="41"/>
      <c r="D26" s="41"/>
      <c r="E26" s="34"/>
    </row>
    <row r="27" spans="1:5" ht="15" customHeight="1">
      <c r="A27" s="40" t="s">
        <v>26</v>
      </c>
      <c r="B27" s="46"/>
      <c r="C27" s="46"/>
      <c r="D27" s="41"/>
      <c r="E27" s="34"/>
    </row>
    <row r="28" spans="1:5" ht="15" customHeight="1">
      <c r="A28" s="40" t="s">
        <v>27</v>
      </c>
      <c r="B28" s="41"/>
      <c r="C28" s="41"/>
      <c r="D28" s="47"/>
      <c r="E28" s="34"/>
    </row>
    <row r="29" spans="1:5" ht="15" customHeight="1">
      <c r="A29" s="40" t="s">
        <v>28</v>
      </c>
      <c r="B29" s="41"/>
      <c r="C29" s="41"/>
      <c r="D29" s="47"/>
      <c r="E29" s="34"/>
    </row>
    <row r="30" spans="1:5" ht="15" customHeight="1">
      <c r="A30" s="40" t="s">
        <v>29</v>
      </c>
      <c r="B30" s="41"/>
      <c r="C30" s="41"/>
      <c r="D30" s="47"/>
      <c r="E30" s="34"/>
    </row>
    <row r="31" spans="1:5" ht="15" customHeight="1">
      <c r="A31" s="48" t="s">
        <v>31</v>
      </c>
      <c r="B31" s="30"/>
      <c r="C31" s="30"/>
      <c r="D31" s="33"/>
      <c r="E31" s="34"/>
    </row>
    <row r="32" spans="1:5" ht="15" customHeight="1">
      <c r="A32" s="36" t="s">
        <v>39</v>
      </c>
      <c r="B32" s="38"/>
      <c r="C32" s="33"/>
      <c r="D32" s="33"/>
      <c r="E32" s="34"/>
    </row>
    <row r="33" spans="1:5" ht="15" customHeight="1">
      <c r="A33" s="36" t="s">
        <v>30</v>
      </c>
      <c r="B33" s="33">
        <f>B34+B35</f>
        <v>3508800000</v>
      </c>
      <c r="C33" s="33"/>
      <c r="D33" s="33"/>
      <c r="E33" s="34"/>
    </row>
    <row r="34" spans="1:5" ht="15" customHeight="1">
      <c r="A34" s="39" t="s">
        <v>6</v>
      </c>
      <c r="B34" s="38">
        <v>3143800000</v>
      </c>
      <c r="C34" s="38"/>
      <c r="D34" s="33"/>
      <c r="E34" s="34"/>
    </row>
    <row r="35" spans="1:5" ht="15" customHeight="1">
      <c r="A35" s="39" t="s">
        <v>36</v>
      </c>
      <c r="B35" s="38">
        <v>365000000</v>
      </c>
      <c r="C35" s="38"/>
      <c r="D35" s="38"/>
      <c r="E35" s="34"/>
    </row>
    <row r="36" spans="1:5" ht="15" customHeight="1">
      <c r="A36" s="36" t="s">
        <v>32</v>
      </c>
      <c r="B36" s="38"/>
      <c r="C36" s="38"/>
      <c r="D36" s="38"/>
      <c r="E36" s="34"/>
    </row>
    <row r="37" spans="1:5" ht="15" customHeight="1">
      <c r="A37" s="36" t="s">
        <v>33</v>
      </c>
      <c r="B37" s="38"/>
      <c r="C37" s="38"/>
      <c r="D37" s="38"/>
      <c r="E37" s="34"/>
    </row>
    <row r="38" spans="1:5" ht="15" customHeight="1">
      <c r="A38" s="39" t="s">
        <v>7</v>
      </c>
      <c r="B38" s="38"/>
      <c r="C38" s="38"/>
      <c r="D38" s="38"/>
      <c r="E38" s="45"/>
    </row>
    <row r="39" spans="1:5" ht="15" customHeight="1">
      <c r="A39" s="49"/>
      <c r="B39" s="50"/>
      <c r="C39" s="51"/>
      <c r="D39" s="50"/>
      <c r="E39" s="52"/>
    </row>
    <row r="40" spans="1:5" ht="15" customHeight="1">
      <c r="A40" s="53" t="s">
        <v>115</v>
      </c>
      <c r="B40" s="53"/>
      <c r="C40" s="54" t="s">
        <v>56</v>
      </c>
      <c r="D40" s="54"/>
      <c r="E40" s="54"/>
    </row>
    <row r="41" spans="1:5" ht="15">
      <c r="A41" s="55" t="s">
        <v>133</v>
      </c>
      <c r="B41" s="56"/>
      <c r="C41" s="57" t="s">
        <v>8</v>
      </c>
      <c r="D41" s="57"/>
      <c r="E41" s="57"/>
    </row>
    <row r="42" spans="1:5" ht="15">
      <c r="A42" s="58"/>
      <c r="B42" s="58"/>
      <c r="C42" s="59"/>
      <c r="D42" s="59"/>
      <c r="E42" s="59"/>
    </row>
    <row r="43" spans="1:5" ht="15">
      <c r="A43" s="58"/>
      <c r="B43" s="58"/>
      <c r="C43" s="59"/>
      <c r="D43" s="59"/>
      <c r="E43" s="59"/>
    </row>
    <row r="44" spans="1:5" ht="15.75">
      <c r="A44" s="60"/>
      <c r="B44" s="60"/>
      <c r="C44" s="61"/>
      <c r="D44" s="61"/>
      <c r="E44" s="61"/>
    </row>
    <row r="45" spans="1:5" ht="15.75">
      <c r="A45" s="60"/>
      <c r="B45" s="60"/>
      <c r="C45" s="61"/>
      <c r="D45" s="61"/>
      <c r="E45" s="61"/>
    </row>
    <row r="46" spans="1:5" ht="15.75">
      <c r="A46" s="60"/>
      <c r="B46" s="60"/>
      <c r="C46" s="61"/>
      <c r="D46" s="61"/>
      <c r="E46" s="61"/>
    </row>
    <row r="47" spans="1:5" ht="15.75">
      <c r="A47" s="60"/>
      <c r="B47" s="60"/>
      <c r="C47" s="61"/>
      <c r="D47" s="61"/>
      <c r="E47" s="61"/>
    </row>
    <row r="48" spans="1:5" ht="15.75">
      <c r="A48" s="62" t="s">
        <v>134</v>
      </c>
      <c r="B48" s="60"/>
      <c r="C48" s="57" t="s">
        <v>57</v>
      </c>
      <c r="D48" s="57"/>
      <c r="E48" s="57"/>
    </row>
  </sheetData>
  <sheetProtection/>
  <mergeCells count="10">
    <mergeCell ref="C48:E48"/>
    <mergeCell ref="D5:E5"/>
    <mergeCell ref="C5:C6"/>
    <mergeCell ref="B5:B6"/>
    <mergeCell ref="A40:B40"/>
    <mergeCell ref="C40:E40"/>
    <mergeCell ref="C41:E41"/>
    <mergeCell ref="A3:E3"/>
    <mergeCell ref="D4:E4"/>
    <mergeCell ref="A5:A6"/>
  </mergeCells>
  <printOptions/>
  <pageMargins left="0.61" right="0.2" top="0.35" bottom="0.4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PageLayoutView="0" workbookViewId="0" topLeftCell="A73">
      <selection activeCell="G53" sqref="G53"/>
    </sheetView>
  </sheetViews>
  <sheetFormatPr defaultColWidth="9.140625" defaultRowHeight="15"/>
  <cols>
    <col min="1" max="1" width="50.00390625" style="1" customWidth="1"/>
    <col min="2" max="2" width="15.421875" style="6" customWidth="1"/>
    <col min="3" max="3" width="11.140625" style="3" customWidth="1"/>
    <col min="4" max="4" width="9.57421875" style="3" customWidth="1"/>
    <col min="5" max="5" width="7.8515625" style="3" customWidth="1"/>
    <col min="6" max="6" width="15.421875" style="3" customWidth="1"/>
    <col min="7" max="7" width="16.8515625" style="3" customWidth="1"/>
    <col min="8" max="8" width="14.28125" style="3" bestFit="1" customWidth="1"/>
    <col min="9" max="9" width="11.7109375" style="1" bestFit="1" customWidth="1"/>
    <col min="10" max="10" width="15.00390625" style="1" bestFit="1" customWidth="1"/>
    <col min="11" max="16384" width="9.140625" style="1" customWidth="1"/>
  </cols>
  <sheetData>
    <row r="1" spans="1:7" ht="15">
      <c r="A1" s="55" t="s">
        <v>40</v>
      </c>
      <c r="B1" s="66"/>
      <c r="C1" s="67"/>
      <c r="D1" s="67"/>
      <c r="E1" s="67"/>
      <c r="F1" s="61"/>
      <c r="G1" s="61"/>
    </row>
    <row r="2" spans="1:8" ht="15.75">
      <c r="A2" s="21" t="s">
        <v>129</v>
      </c>
      <c r="B2" s="21"/>
      <c r="C2" s="21"/>
      <c r="D2" s="21"/>
      <c r="E2" s="21"/>
      <c r="F2" s="68"/>
      <c r="G2" s="68"/>
      <c r="H2" s="6"/>
    </row>
    <row r="3" spans="1:7" ht="15">
      <c r="A3" s="55"/>
      <c r="B3" s="66"/>
      <c r="C3" s="67"/>
      <c r="D3" s="59" t="s">
        <v>41</v>
      </c>
      <c r="E3" s="59"/>
      <c r="F3" s="61"/>
      <c r="G3" s="61"/>
    </row>
    <row r="4" spans="1:7" ht="17.25" customHeight="1">
      <c r="A4" s="69" t="s">
        <v>0</v>
      </c>
      <c r="B4" s="70" t="s">
        <v>42</v>
      </c>
      <c r="C4" s="70" t="s">
        <v>58</v>
      </c>
      <c r="D4" s="71" t="s">
        <v>59</v>
      </c>
      <c r="E4" s="72"/>
      <c r="F4" s="61"/>
      <c r="G4" s="61"/>
    </row>
    <row r="5" spans="1:7" ht="51" customHeight="1">
      <c r="A5" s="73"/>
      <c r="B5" s="74"/>
      <c r="C5" s="74"/>
      <c r="D5" s="75" t="s">
        <v>60</v>
      </c>
      <c r="E5" s="75" t="s">
        <v>61</v>
      </c>
      <c r="F5" s="61"/>
      <c r="G5" s="61"/>
    </row>
    <row r="6" spans="1:7" ht="15" customHeight="1">
      <c r="A6" s="76" t="s">
        <v>62</v>
      </c>
      <c r="B6" s="77">
        <f>B10</f>
        <v>3661800000</v>
      </c>
      <c r="C6" s="78"/>
      <c r="D6" s="78"/>
      <c r="E6" s="78"/>
      <c r="F6" s="61">
        <v>3661800000</v>
      </c>
      <c r="G6" s="61">
        <f>F6-B6</f>
        <v>0</v>
      </c>
    </row>
    <row r="7" spans="1:8" s="2" customFormat="1" ht="15" customHeight="1">
      <c r="A7" s="76" t="s">
        <v>89</v>
      </c>
      <c r="B7" s="77"/>
      <c r="C7" s="79"/>
      <c r="D7" s="79"/>
      <c r="E7" s="79"/>
      <c r="F7" s="67"/>
      <c r="G7" s="67"/>
      <c r="H7" s="10"/>
    </row>
    <row r="8" spans="1:7" ht="15" customHeight="1">
      <c r="A8" s="37" t="s">
        <v>63</v>
      </c>
      <c r="B8" s="80"/>
      <c r="C8" s="78"/>
      <c r="D8" s="78"/>
      <c r="E8" s="78"/>
      <c r="F8" s="61"/>
      <c r="G8" s="61"/>
    </row>
    <row r="9" spans="1:7" ht="15" customHeight="1">
      <c r="A9" s="37" t="s">
        <v>64</v>
      </c>
      <c r="B9" s="80"/>
      <c r="C9" s="78"/>
      <c r="D9" s="78"/>
      <c r="E9" s="78"/>
      <c r="F9" s="61"/>
      <c r="G9" s="61"/>
    </row>
    <row r="10" spans="1:8" s="2" customFormat="1" ht="15" customHeight="1">
      <c r="A10" s="76" t="s">
        <v>90</v>
      </c>
      <c r="B10" s="77">
        <f>B11+B19+B22+B23+B26+B27+B28+B34+B35+B39+B98+B99</f>
        <v>3661800000</v>
      </c>
      <c r="C10" s="79"/>
      <c r="D10" s="79"/>
      <c r="E10" s="79"/>
      <c r="F10" s="67"/>
      <c r="G10" s="67"/>
      <c r="H10" s="10"/>
    </row>
    <row r="11" spans="1:7" ht="15" customHeight="1">
      <c r="A11" s="4" t="s">
        <v>91</v>
      </c>
      <c r="B11" s="77">
        <f>B12+B16</f>
        <v>580208400</v>
      </c>
      <c r="C11" s="78"/>
      <c r="D11" s="78"/>
      <c r="E11" s="78"/>
      <c r="F11" s="61"/>
      <c r="G11" s="61"/>
    </row>
    <row r="12" spans="1:7" ht="15" customHeight="1">
      <c r="A12" s="37" t="s">
        <v>65</v>
      </c>
      <c r="B12" s="77">
        <f>B13+B14+B15</f>
        <v>449519400</v>
      </c>
      <c r="C12" s="78"/>
      <c r="D12" s="78"/>
      <c r="E12" s="78"/>
      <c r="F12" s="81"/>
      <c r="G12" s="81"/>
    </row>
    <row r="13" spans="1:7" ht="15" customHeight="1">
      <c r="A13" s="37" t="s">
        <v>43</v>
      </c>
      <c r="B13" s="80">
        <f>74421800+59714400-0.7*1390000*12+25020000+0.46*1390000*12+41366400</f>
        <v>196519400</v>
      </c>
      <c r="C13" s="78"/>
      <c r="D13" s="78"/>
      <c r="E13" s="78"/>
      <c r="F13" s="61"/>
      <c r="G13" s="61"/>
    </row>
    <row r="14" spans="1:7" ht="15" customHeight="1">
      <c r="A14" s="37" t="s">
        <v>44</v>
      </c>
      <c r="B14" s="80">
        <f>35000000+12000000</f>
        <v>47000000</v>
      </c>
      <c r="C14" s="78"/>
      <c r="D14" s="78"/>
      <c r="E14" s="78"/>
      <c r="F14" s="61"/>
      <c r="G14" s="61"/>
    </row>
    <row r="15" spans="1:7" ht="15" customHeight="1">
      <c r="A15" s="37" t="s">
        <v>125</v>
      </c>
      <c r="B15" s="80">
        <v>206000000</v>
      </c>
      <c r="C15" s="78"/>
      <c r="D15" s="78"/>
      <c r="E15" s="78"/>
      <c r="F15" s="61"/>
      <c r="G15" s="61"/>
    </row>
    <row r="16" spans="1:7" ht="15" customHeight="1">
      <c r="A16" s="37" t="s">
        <v>66</v>
      </c>
      <c r="B16" s="77">
        <f>B17+B18</f>
        <v>130689000</v>
      </c>
      <c r="C16" s="78"/>
      <c r="D16" s="78"/>
      <c r="E16" s="78"/>
      <c r="F16" s="61"/>
      <c r="G16" s="61"/>
    </row>
    <row r="17" spans="1:7" ht="15" customHeight="1">
      <c r="A17" s="37" t="s">
        <v>43</v>
      </c>
      <c r="B17" s="80">
        <f>31969000+66720000</f>
        <v>98689000</v>
      </c>
      <c r="C17" s="78"/>
      <c r="D17" s="78"/>
      <c r="E17" s="78"/>
      <c r="F17" s="61"/>
      <c r="G17" s="61"/>
    </row>
    <row r="18" spans="1:7" ht="15" customHeight="1">
      <c r="A18" s="37" t="s">
        <v>44</v>
      </c>
      <c r="B18" s="80">
        <f>20000000+12000000</f>
        <v>32000000</v>
      </c>
      <c r="C18" s="78"/>
      <c r="D18" s="78"/>
      <c r="E18" s="78"/>
      <c r="F18" s="61"/>
      <c r="G18" s="61"/>
    </row>
    <row r="19" spans="1:7" ht="15" customHeight="1">
      <c r="A19" s="4" t="s">
        <v>92</v>
      </c>
      <c r="B19" s="77">
        <f>B20+B21</f>
        <v>39900000</v>
      </c>
      <c r="C19" s="78"/>
      <c r="D19" s="78"/>
      <c r="E19" s="78"/>
      <c r="F19" s="61"/>
      <c r="G19" s="61"/>
    </row>
    <row r="20" spans="1:7" ht="15" customHeight="1">
      <c r="A20" s="5" t="s">
        <v>85</v>
      </c>
      <c r="B20" s="80">
        <v>29400000</v>
      </c>
      <c r="C20" s="78"/>
      <c r="D20" s="78"/>
      <c r="E20" s="78"/>
      <c r="F20" s="61"/>
      <c r="G20" s="61"/>
    </row>
    <row r="21" spans="1:7" ht="15" customHeight="1">
      <c r="A21" s="5" t="s">
        <v>130</v>
      </c>
      <c r="B21" s="80">
        <v>10500000</v>
      </c>
      <c r="C21" s="78"/>
      <c r="D21" s="78"/>
      <c r="E21" s="78"/>
      <c r="F21" s="61"/>
      <c r="G21" s="61"/>
    </row>
    <row r="22" spans="1:7" ht="15" customHeight="1">
      <c r="A22" s="4" t="s">
        <v>93</v>
      </c>
      <c r="B22" s="77">
        <v>20000000</v>
      </c>
      <c r="C22" s="78"/>
      <c r="D22" s="78"/>
      <c r="E22" s="78"/>
      <c r="F22" s="61"/>
      <c r="G22" s="61"/>
    </row>
    <row r="23" spans="1:7" ht="15" customHeight="1">
      <c r="A23" s="4" t="s">
        <v>94</v>
      </c>
      <c r="B23" s="77">
        <f>B24+B25</f>
        <v>45000000</v>
      </c>
      <c r="C23" s="78"/>
      <c r="D23" s="78"/>
      <c r="E23" s="78"/>
      <c r="F23" s="61"/>
      <c r="G23" s="61"/>
    </row>
    <row r="24" spans="1:7" ht="15" customHeight="1">
      <c r="A24" s="37" t="s">
        <v>86</v>
      </c>
      <c r="B24" s="80">
        <v>25000000</v>
      </c>
      <c r="C24" s="78"/>
      <c r="D24" s="78"/>
      <c r="E24" s="78"/>
      <c r="F24" s="61"/>
      <c r="G24" s="61"/>
    </row>
    <row r="25" spans="1:7" ht="15" customHeight="1">
      <c r="A25" s="37" t="s">
        <v>45</v>
      </c>
      <c r="B25" s="80">
        <v>20000000</v>
      </c>
      <c r="C25" s="78"/>
      <c r="D25" s="78"/>
      <c r="E25" s="78"/>
      <c r="F25" s="61"/>
      <c r="G25" s="61"/>
    </row>
    <row r="26" spans="1:7" ht="15" customHeight="1">
      <c r="A26" s="4" t="s">
        <v>95</v>
      </c>
      <c r="B26" s="77">
        <v>13000000</v>
      </c>
      <c r="C26" s="78"/>
      <c r="D26" s="78"/>
      <c r="E26" s="78"/>
      <c r="F26" s="61"/>
      <c r="G26" s="61"/>
    </row>
    <row r="27" spans="1:7" ht="15" customHeight="1">
      <c r="A27" s="76" t="s">
        <v>123</v>
      </c>
      <c r="B27" s="77">
        <v>16000000</v>
      </c>
      <c r="C27" s="78"/>
      <c r="D27" s="78"/>
      <c r="E27" s="78"/>
      <c r="F27" s="61"/>
      <c r="G27" s="61"/>
    </row>
    <row r="28" spans="1:7" ht="15" customHeight="1">
      <c r="A28" s="4" t="s">
        <v>96</v>
      </c>
      <c r="B28" s="77">
        <f>B29+B31+B33</f>
        <v>70000000</v>
      </c>
      <c r="C28" s="78"/>
      <c r="D28" s="78"/>
      <c r="E28" s="78"/>
      <c r="F28" s="61"/>
      <c r="G28" s="61"/>
    </row>
    <row r="29" spans="1:7" ht="15" customHeight="1">
      <c r="A29" s="37" t="s">
        <v>46</v>
      </c>
      <c r="B29" s="80">
        <v>25000000</v>
      </c>
      <c r="C29" s="78"/>
      <c r="D29" s="78"/>
      <c r="E29" s="78"/>
      <c r="F29" s="61"/>
      <c r="G29" s="61"/>
    </row>
    <row r="30" spans="1:7" ht="15" customHeight="1">
      <c r="A30" s="37" t="s">
        <v>47</v>
      </c>
      <c r="B30" s="80"/>
      <c r="C30" s="78"/>
      <c r="D30" s="78"/>
      <c r="E30" s="78"/>
      <c r="F30" s="61"/>
      <c r="G30" s="61"/>
    </row>
    <row r="31" spans="1:7" ht="15" customHeight="1">
      <c r="A31" s="37" t="s">
        <v>68</v>
      </c>
      <c r="B31" s="80">
        <v>30000000</v>
      </c>
      <c r="C31" s="78"/>
      <c r="D31" s="78"/>
      <c r="E31" s="78"/>
      <c r="F31" s="61"/>
      <c r="G31" s="61"/>
    </row>
    <row r="32" spans="1:7" ht="15" customHeight="1">
      <c r="A32" s="37" t="s">
        <v>48</v>
      </c>
      <c r="B32" s="80"/>
      <c r="C32" s="78"/>
      <c r="D32" s="78"/>
      <c r="E32" s="78"/>
      <c r="F32" s="61"/>
      <c r="G32" s="61"/>
    </row>
    <row r="33" spans="1:7" ht="15" customHeight="1">
      <c r="A33" s="37" t="s">
        <v>112</v>
      </c>
      <c r="B33" s="80">
        <v>15000000</v>
      </c>
      <c r="C33" s="78"/>
      <c r="D33" s="78"/>
      <c r="E33" s="78"/>
      <c r="F33" s="61"/>
      <c r="G33" s="61"/>
    </row>
    <row r="34" spans="1:7" ht="15" customHeight="1">
      <c r="A34" s="4" t="s">
        <v>97</v>
      </c>
      <c r="B34" s="77">
        <v>10000000</v>
      </c>
      <c r="C34" s="78"/>
      <c r="D34" s="78"/>
      <c r="E34" s="78"/>
      <c r="F34" s="61"/>
      <c r="G34" s="61"/>
    </row>
    <row r="35" spans="1:7" ht="15" customHeight="1">
      <c r="A35" s="4" t="s">
        <v>98</v>
      </c>
      <c r="B35" s="77">
        <f>B38</f>
        <v>30000000</v>
      </c>
      <c r="C35" s="78"/>
      <c r="D35" s="78"/>
      <c r="E35" s="78"/>
      <c r="F35" s="61"/>
      <c r="G35" s="61"/>
    </row>
    <row r="36" spans="1:7" ht="15" customHeight="1">
      <c r="A36" s="37" t="s">
        <v>49</v>
      </c>
      <c r="B36" s="80"/>
      <c r="C36" s="78"/>
      <c r="D36" s="78"/>
      <c r="E36" s="78"/>
      <c r="F36" s="61"/>
      <c r="G36" s="61"/>
    </row>
    <row r="37" spans="1:7" ht="15" customHeight="1">
      <c r="A37" s="37" t="s">
        <v>50</v>
      </c>
      <c r="B37" s="80"/>
      <c r="C37" s="78"/>
      <c r="D37" s="78"/>
      <c r="E37" s="78"/>
      <c r="F37" s="61"/>
      <c r="G37" s="61"/>
    </row>
    <row r="38" spans="1:7" ht="15" customHeight="1">
      <c r="A38" s="37" t="s">
        <v>51</v>
      </c>
      <c r="B38" s="80">
        <v>30000000</v>
      </c>
      <c r="C38" s="78"/>
      <c r="D38" s="78"/>
      <c r="E38" s="78"/>
      <c r="F38" s="61"/>
      <c r="G38" s="61"/>
    </row>
    <row r="39" spans="1:7" ht="15" customHeight="1">
      <c r="A39" s="76" t="s">
        <v>111</v>
      </c>
      <c r="B39" s="77">
        <f>B40+B77+B80+B83+B86+B89+B92+B95+B96+B97</f>
        <v>2761691600</v>
      </c>
      <c r="C39" s="78"/>
      <c r="D39" s="78"/>
      <c r="E39" s="78"/>
      <c r="F39" s="61">
        <v>3022000000</v>
      </c>
      <c r="G39" s="61">
        <f>F39-B39</f>
        <v>260308400</v>
      </c>
    </row>
    <row r="40" spans="1:7" ht="15" customHeight="1">
      <c r="A40" s="76" t="s">
        <v>99</v>
      </c>
      <c r="B40" s="77">
        <f>B43+B46+B47+B48+B49+B50+B51</f>
        <v>1831839300</v>
      </c>
      <c r="C40" s="78"/>
      <c r="D40" s="78"/>
      <c r="E40" s="78"/>
      <c r="F40" s="81"/>
      <c r="G40" s="81"/>
    </row>
    <row r="41" spans="1:9" ht="15" customHeight="1">
      <c r="A41" s="37" t="s">
        <v>87</v>
      </c>
      <c r="B41" s="80">
        <f>71724000+110088000</f>
        <v>181812000</v>
      </c>
      <c r="C41" s="78"/>
      <c r="D41" s="78"/>
      <c r="E41" s="78"/>
      <c r="F41" s="61"/>
      <c r="G41" s="61"/>
      <c r="H41" s="7"/>
      <c r="I41" s="9"/>
    </row>
    <row r="42" spans="1:8" ht="15" customHeight="1">
      <c r="A42" s="37" t="s">
        <v>126</v>
      </c>
      <c r="B42" s="11">
        <f>15000000+48000000+12000000</f>
        <v>75000000</v>
      </c>
      <c r="C42" s="61"/>
      <c r="D42" s="78"/>
      <c r="E42" s="78"/>
      <c r="F42" s="61"/>
      <c r="G42" s="61"/>
      <c r="H42" s="12"/>
    </row>
    <row r="43" spans="1:7" ht="15" customHeight="1">
      <c r="A43" s="37"/>
      <c r="B43" s="77">
        <f>B41+B42</f>
        <v>256812000</v>
      </c>
      <c r="C43" s="78"/>
      <c r="D43" s="78"/>
      <c r="E43" s="78"/>
      <c r="F43" s="61"/>
      <c r="G43" s="61"/>
    </row>
    <row r="44" spans="1:7" ht="15" customHeight="1">
      <c r="A44" s="37" t="s">
        <v>52</v>
      </c>
      <c r="B44" s="80">
        <v>756021000</v>
      </c>
      <c r="C44" s="78"/>
      <c r="D44" s="78"/>
      <c r="E44" s="78"/>
      <c r="F44" s="61"/>
      <c r="G44" s="61"/>
    </row>
    <row r="45" spans="1:7" ht="15" customHeight="1">
      <c r="A45" s="37" t="s">
        <v>116</v>
      </c>
      <c r="B45" s="80">
        <f>81565200+10008000+20016000+66720000</f>
        <v>178309200</v>
      </c>
      <c r="C45" s="78"/>
      <c r="D45" s="78"/>
      <c r="E45" s="78"/>
      <c r="F45" s="61"/>
      <c r="G45" s="61"/>
    </row>
    <row r="46" spans="1:7" ht="15" customHeight="1">
      <c r="A46" s="37"/>
      <c r="B46" s="80">
        <f>B44+B45</f>
        <v>934330200</v>
      </c>
      <c r="C46" s="78"/>
      <c r="D46" s="78"/>
      <c r="E46" s="78"/>
      <c r="F46" s="61"/>
      <c r="G46" s="61"/>
    </row>
    <row r="47" spans="1:7" ht="15" customHeight="1">
      <c r="A47" s="37" t="s">
        <v>124</v>
      </c>
      <c r="B47" s="80">
        <v>21000000</v>
      </c>
      <c r="C47" s="78"/>
      <c r="D47" s="78"/>
      <c r="E47" s="78"/>
      <c r="F47" s="61"/>
      <c r="G47" s="61"/>
    </row>
    <row r="48" spans="1:7" ht="15" customHeight="1">
      <c r="A48" s="37" t="s">
        <v>113</v>
      </c>
      <c r="B48" s="80">
        <f>62.55*1390000*21%*12+11*1390000*21%*12+4*1390000*4.5%*12+62.55*1390000*2%*12+1706000+668000+223080</f>
        <v>284097100</v>
      </c>
      <c r="C48" s="78"/>
      <c r="D48" s="78"/>
      <c r="E48" s="78"/>
      <c r="F48" s="61">
        <f>1.18*14%*1390000*21%*12+2.86*11%*1390000*21%*12+0.2*11%*1390000*21%*4</f>
        <v>1706330.64</v>
      </c>
      <c r="G48" s="61">
        <f>1390000*4%*12</f>
        <v>667200</v>
      </c>
    </row>
    <row r="49" spans="1:10" ht="15" customHeight="1">
      <c r="A49" s="37" t="s">
        <v>53</v>
      </c>
      <c r="B49" s="80">
        <f>22*150000*12</f>
        <v>39600000</v>
      </c>
      <c r="C49" s="78"/>
      <c r="D49" s="78"/>
      <c r="E49" s="78"/>
      <c r="F49" s="61"/>
      <c r="G49" s="61"/>
      <c r="J49" s="3"/>
    </row>
    <row r="50" spans="1:7" ht="15" customHeight="1">
      <c r="A50" s="37" t="s">
        <v>131</v>
      </c>
      <c r="B50" s="80">
        <v>20000000</v>
      </c>
      <c r="C50" s="78"/>
      <c r="D50" s="78"/>
      <c r="E50" s="78"/>
      <c r="F50" s="61"/>
      <c r="G50" s="61"/>
    </row>
    <row r="51" spans="1:7" ht="15" customHeight="1">
      <c r="A51" s="37" t="s">
        <v>54</v>
      </c>
      <c r="B51" s="80">
        <f>SUM(B52:B76)</f>
        <v>276000000</v>
      </c>
      <c r="C51" s="78"/>
      <c r="D51" s="78"/>
      <c r="E51" s="78"/>
      <c r="F51" s="61"/>
      <c r="G51" s="61"/>
    </row>
    <row r="52" spans="1:7" ht="15" customHeight="1">
      <c r="A52" s="37" t="s">
        <v>69</v>
      </c>
      <c r="B52" s="80">
        <v>25000000</v>
      </c>
      <c r="C52" s="78"/>
      <c r="D52" s="78"/>
      <c r="E52" s="78"/>
      <c r="F52" s="61"/>
      <c r="G52" s="61"/>
    </row>
    <row r="53" spans="1:7" ht="15" customHeight="1">
      <c r="A53" s="37" t="s">
        <v>70</v>
      </c>
      <c r="B53" s="80">
        <v>24000000</v>
      </c>
      <c r="C53" s="78"/>
      <c r="D53" s="78"/>
      <c r="E53" s="78"/>
      <c r="F53" s="61">
        <f>2000000*12</f>
        <v>24000000</v>
      </c>
      <c r="G53" s="61"/>
    </row>
    <row r="54" spans="1:7" ht="15" customHeight="1">
      <c r="A54" s="37" t="s">
        <v>82</v>
      </c>
      <c r="B54" s="80">
        <v>12000000</v>
      </c>
      <c r="C54" s="78"/>
      <c r="D54" s="78"/>
      <c r="E54" s="78"/>
      <c r="F54" s="61"/>
      <c r="G54" s="61"/>
    </row>
    <row r="55" spans="1:7" ht="15" customHeight="1">
      <c r="A55" s="37" t="s">
        <v>83</v>
      </c>
      <c r="B55" s="80">
        <v>5000000</v>
      </c>
      <c r="C55" s="78"/>
      <c r="D55" s="78"/>
      <c r="E55" s="78"/>
      <c r="F55" s="61"/>
      <c r="G55" s="61"/>
    </row>
    <row r="56" spans="1:7" ht="15" customHeight="1">
      <c r="A56" s="37" t="s">
        <v>71</v>
      </c>
      <c r="B56" s="80">
        <v>5000000</v>
      </c>
      <c r="C56" s="78"/>
      <c r="D56" s="78"/>
      <c r="E56" s="78"/>
      <c r="F56" s="61"/>
      <c r="G56" s="61"/>
    </row>
    <row r="57" spans="1:7" ht="15" customHeight="1">
      <c r="A57" s="37" t="s">
        <v>118</v>
      </c>
      <c r="B57" s="11">
        <v>5000000</v>
      </c>
      <c r="C57" s="78"/>
      <c r="D57" s="78"/>
      <c r="E57" s="78"/>
      <c r="F57" s="61">
        <f>380000*12</f>
        <v>4560000</v>
      </c>
      <c r="G57" s="61"/>
    </row>
    <row r="58" spans="1:7" ht="15" customHeight="1">
      <c r="A58" s="37" t="s">
        <v>127</v>
      </c>
      <c r="B58" s="11">
        <v>25000000</v>
      </c>
      <c r="C58" s="78"/>
      <c r="D58" s="78"/>
      <c r="E58" s="78"/>
      <c r="F58" s="61">
        <f>(700000+100000+1082000)*12</f>
        <v>22584000</v>
      </c>
      <c r="G58" s="61"/>
    </row>
    <row r="59" spans="1:7" ht="15" customHeight="1">
      <c r="A59" s="37" t="s">
        <v>81</v>
      </c>
      <c r="B59" s="80">
        <v>2000000</v>
      </c>
      <c r="C59" s="78"/>
      <c r="D59" s="78"/>
      <c r="E59" s="78"/>
      <c r="F59" s="61"/>
      <c r="G59" s="61"/>
    </row>
    <row r="60" spans="1:7" ht="15" customHeight="1">
      <c r="A60" s="37" t="s">
        <v>72</v>
      </c>
      <c r="B60" s="80">
        <v>4000000</v>
      </c>
      <c r="C60" s="78"/>
      <c r="D60" s="78"/>
      <c r="E60" s="78"/>
      <c r="F60" s="61"/>
      <c r="G60" s="61"/>
    </row>
    <row r="61" spans="1:7" ht="15" customHeight="1">
      <c r="A61" s="37" t="s">
        <v>73</v>
      </c>
      <c r="B61" s="80">
        <v>15000000</v>
      </c>
      <c r="C61" s="78"/>
      <c r="D61" s="78"/>
      <c r="E61" s="78"/>
      <c r="F61" s="61"/>
      <c r="G61" s="61"/>
    </row>
    <row r="62" spans="1:7" ht="15" customHeight="1">
      <c r="A62" s="37" t="s">
        <v>74</v>
      </c>
      <c r="B62" s="80">
        <v>5000000</v>
      </c>
      <c r="C62" s="78"/>
      <c r="D62" s="78"/>
      <c r="E62" s="78"/>
      <c r="F62" s="61"/>
      <c r="G62" s="61"/>
    </row>
    <row r="63" spans="1:7" ht="15" customHeight="1">
      <c r="A63" s="37" t="s">
        <v>75</v>
      </c>
      <c r="B63" s="80">
        <v>5000000</v>
      </c>
      <c r="C63" s="78"/>
      <c r="D63" s="78"/>
      <c r="E63" s="78"/>
      <c r="F63" s="61"/>
      <c r="G63" s="61"/>
    </row>
    <row r="64" spans="1:7" ht="15" customHeight="1">
      <c r="A64" s="37" t="s">
        <v>117</v>
      </c>
      <c r="B64" s="80">
        <v>6000000</v>
      </c>
      <c r="C64" s="78"/>
      <c r="D64" s="78"/>
      <c r="E64" s="78"/>
      <c r="F64" s="61"/>
      <c r="G64" s="61"/>
    </row>
    <row r="65" spans="1:7" ht="15" customHeight="1">
      <c r="A65" s="37" t="s">
        <v>80</v>
      </c>
      <c r="B65" s="80">
        <v>4000000</v>
      </c>
      <c r="C65" s="78"/>
      <c r="D65" s="78"/>
      <c r="E65" s="78"/>
      <c r="F65" s="61"/>
      <c r="G65" s="61"/>
    </row>
    <row r="66" spans="1:7" ht="15" customHeight="1">
      <c r="A66" s="37" t="s">
        <v>79</v>
      </c>
      <c r="B66" s="80">
        <v>7000000</v>
      </c>
      <c r="C66" s="78"/>
      <c r="D66" s="78"/>
      <c r="E66" s="78"/>
      <c r="F66" s="61"/>
      <c r="G66" s="61"/>
    </row>
    <row r="67" spans="1:7" ht="15" customHeight="1">
      <c r="A67" s="37" t="s">
        <v>120</v>
      </c>
      <c r="B67" s="80">
        <v>5000000</v>
      </c>
      <c r="C67" s="78"/>
      <c r="D67" s="78"/>
      <c r="E67" s="78"/>
      <c r="F67" s="61"/>
      <c r="G67" s="61"/>
    </row>
    <row r="68" spans="1:7" ht="15" customHeight="1">
      <c r="A68" s="37" t="s">
        <v>128</v>
      </c>
      <c r="B68" s="80">
        <v>10000000</v>
      </c>
      <c r="C68" s="78"/>
      <c r="D68" s="78"/>
      <c r="E68" s="78"/>
      <c r="F68" s="61"/>
      <c r="G68" s="61"/>
    </row>
    <row r="69" spans="1:7" ht="15" customHeight="1">
      <c r="A69" s="37" t="s">
        <v>84</v>
      </c>
      <c r="B69" s="80">
        <v>1500000</v>
      </c>
      <c r="C69" s="78"/>
      <c r="D69" s="78"/>
      <c r="E69" s="78"/>
      <c r="F69" s="61"/>
      <c r="G69" s="61"/>
    </row>
    <row r="70" spans="1:7" ht="15" customHeight="1">
      <c r="A70" s="37" t="s">
        <v>132</v>
      </c>
      <c r="B70" s="80">
        <v>5500000</v>
      </c>
      <c r="C70" s="78"/>
      <c r="D70" s="78"/>
      <c r="E70" s="78"/>
      <c r="F70" s="61"/>
      <c r="G70" s="61"/>
    </row>
    <row r="71" spans="1:7" ht="15" customHeight="1">
      <c r="A71" s="37" t="s">
        <v>78</v>
      </c>
      <c r="B71" s="80">
        <v>5000000</v>
      </c>
      <c r="C71" s="78"/>
      <c r="D71" s="78"/>
      <c r="E71" s="78"/>
      <c r="F71" s="61"/>
      <c r="G71" s="61"/>
    </row>
    <row r="72" spans="1:7" ht="15" customHeight="1">
      <c r="A72" s="37" t="s">
        <v>76</v>
      </c>
      <c r="B72" s="80">
        <v>25000000</v>
      </c>
      <c r="C72" s="78"/>
      <c r="D72" s="78"/>
      <c r="E72" s="78"/>
      <c r="F72" s="61"/>
      <c r="G72" s="61"/>
    </row>
    <row r="73" spans="1:7" ht="15" customHeight="1">
      <c r="A73" s="37" t="s">
        <v>88</v>
      </c>
      <c r="B73" s="80">
        <v>10000000</v>
      </c>
      <c r="C73" s="78"/>
      <c r="D73" s="78"/>
      <c r="E73" s="78"/>
      <c r="F73" s="61"/>
      <c r="G73" s="61"/>
    </row>
    <row r="74" spans="1:7" ht="15" customHeight="1">
      <c r="A74" s="37" t="s">
        <v>121</v>
      </c>
      <c r="B74" s="11">
        <v>15000000</v>
      </c>
      <c r="C74" s="78"/>
      <c r="D74" s="78"/>
      <c r="E74" s="78"/>
      <c r="F74" s="61"/>
      <c r="G74" s="61"/>
    </row>
    <row r="75" spans="1:7" ht="15" customHeight="1">
      <c r="A75" s="37" t="s">
        <v>77</v>
      </c>
      <c r="B75" s="80">
        <v>40000000</v>
      </c>
      <c r="C75" s="78"/>
      <c r="D75" s="78"/>
      <c r="E75" s="78"/>
      <c r="F75" s="61"/>
      <c r="G75" s="61"/>
    </row>
    <row r="76" spans="1:7" ht="15" customHeight="1">
      <c r="A76" s="37" t="s">
        <v>119</v>
      </c>
      <c r="B76" s="11">
        <v>10000000</v>
      </c>
      <c r="C76" s="78"/>
      <c r="D76" s="78"/>
      <c r="E76" s="78"/>
      <c r="F76" s="61"/>
      <c r="G76" s="61"/>
    </row>
    <row r="77" spans="1:8" ht="15" customHeight="1">
      <c r="A77" s="76" t="s">
        <v>100</v>
      </c>
      <c r="B77" s="77">
        <f>B78+B79</f>
        <v>401780800</v>
      </c>
      <c r="C77" s="78"/>
      <c r="D77" s="78"/>
      <c r="E77" s="78"/>
      <c r="F77" s="81"/>
      <c r="G77" s="81"/>
      <c r="H77" s="8"/>
    </row>
    <row r="78" spans="1:7" ht="15" customHeight="1">
      <c r="A78" s="37" t="s">
        <v>43</v>
      </c>
      <c r="B78" s="80">
        <f>194152000+75060000+55044000+23352000+0.7*1390000*12-0.24*1390000*12</f>
        <v>355280800</v>
      </c>
      <c r="C78" s="78"/>
      <c r="D78" s="78"/>
      <c r="E78" s="78"/>
      <c r="F78" s="61"/>
      <c r="G78" s="61"/>
    </row>
    <row r="79" spans="1:7" ht="15" customHeight="1">
      <c r="A79" s="37" t="s">
        <v>44</v>
      </c>
      <c r="B79" s="80">
        <f>15000000+12000000*2+2500000*3</f>
        <v>46500000</v>
      </c>
      <c r="C79" s="78"/>
      <c r="D79" s="78"/>
      <c r="E79" s="78"/>
      <c r="F79" s="61"/>
      <c r="G79" s="61"/>
    </row>
    <row r="80" spans="1:8" ht="15" customHeight="1">
      <c r="A80" s="76" t="s">
        <v>101</v>
      </c>
      <c r="B80" s="77">
        <f>B81+B82</f>
        <v>172865000</v>
      </c>
      <c r="C80" s="78"/>
      <c r="D80" s="78"/>
      <c r="E80" s="78"/>
      <c r="F80" s="61"/>
      <c r="G80" s="61"/>
      <c r="H80" s="1"/>
    </row>
    <row r="81" spans="1:8" ht="15" customHeight="1">
      <c r="A81" s="37" t="s">
        <v>43</v>
      </c>
      <c r="B81" s="80">
        <f>93825000+33360000+1*1390000*12</f>
        <v>143865000</v>
      </c>
      <c r="C81" s="78"/>
      <c r="D81" s="78"/>
      <c r="E81" s="78"/>
      <c r="F81" s="61"/>
      <c r="G81" s="61"/>
      <c r="H81" s="1"/>
    </row>
    <row r="82" spans="1:8" ht="15" customHeight="1">
      <c r="A82" s="37" t="s">
        <v>55</v>
      </c>
      <c r="B82" s="80">
        <f>14000000+15000000</f>
        <v>29000000</v>
      </c>
      <c r="C82" s="78"/>
      <c r="D82" s="78"/>
      <c r="E82" s="78"/>
      <c r="F82" s="61"/>
      <c r="G82" s="61"/>
      <c r="H82" s="1"/>
    </row>
    <row r="83" spans="1:8" ht="15" customHeight="1">
      <c r="A83" s="76" t="s">
        <v>102</v>
      </c>
      <c r="B83" s="77">
        <f>B84+B85</f>
        <v>89264500</v>
      </c>
      <c r="C83" s="78"/>
      <c r="D83" s="78"/>
      <c r="E83" s="78"/>
      <c r="F83" s="61"/>
      <c r="G83" s="61"/>
      <c r="H83" s="1"/>
    </row>
    <row r="84" spans="1:8" ht="15" customHeight="1">
      <c r="A84" s="37" t="s">
        <v>43</v>
      </c>
      <c r="B84" s="80">
        <f>60590100-0.22*1390000*12+13344000</f>
        <v>70264500</v>
      </c>
      <c r="C84" s="78"/>
      <c r="D84" s="78"/>
      <c r="E84" s="78"/>
      <c r="F84" s="61"/>
      <c r="G84" s="61"/>
      <c r="H84" s="1"/>
    </row>
    <row r="85" spans="1:8" ht="15" customHeight="1">
      <c r="A85" s="37" t="s">
        <v>44</v>
      </c>
      <c r="B85" s="80">
        <v>19000000</v>
      </c>
      <c r="C85" s="78"/>
      <c r="D85" s="78"/>
      <c r="E85" s="78"/>
      <c r="F85" s="61"/>
      <c r="G85" s="61"/>
      <c r="H85" s="1"/>
    </row>
    <row r="86" spans="1:8" ht="15" customHeight="1">
      <c r="A86" s="76" t="s">
        <v>103</v>
      </c>
      <c r="B86" s="77">
        <f>B87+B88</f>
        <v>84264500</v>
      </c>
      <c r="C86" s="78"/>
      <c r="D86" s="78"/>
      <c r="E86" s="78"/>
      <c r="F86" s="61"/>
      <c r="G86" s="61"/>
      <c r="H86" s="1"/>
    </row>
    <row r="87" spans="1:8" ht="15" customHeight="1">
      <c r="A87" s="37" t="s">
        <v>43</v>
      </c>
      <c r="B87" s="80">
        <f>56920500+13344000</f>
        <v>70264500</v>
      </c>
      <c r="C87" s="78"/>
      <c r="D87" s="78"/>
      <c r="E87" s="78"/>
      <c r="F87" s="61"/>
      <c r="G87" s="61"/>
      <c r="H87" s="1"/>
    </row>
    <row r="88" spans="1:8" ht="15" customHeight="1">
      <c r="A88" s="37" t="s">
        <v>55</v>
      </c>
      <c r="B88" s="80">
        <v>14000000</v>
      </c>
      <c r="C88" s="78"/>
      <c r="D88" s="78"/>
      <c r="E88" s="78"/>
      <c r="F88" s="61"/>
      <c r="G88" s="61"/>
      <c r="H88" s="1"/>
    </row>
    <row r="89" spans="1:8" ht="15" customHeight="1">
      <c r="A89" s="76" t="s">
        <v>104</v>
      </c>
      <c r="B89" s="77">
        <f>B90+B91</f>
        <v>60912500</v>
      </c>
      <c r="C89" s="78"/>
      <c r="D89" s="78"/>
      <c r="E89" s="78"/>
      <c r="F89" s="61"/>
      <c r="G89" s="61"/>
      <c r="H89" s="1"/>
    </row>
    <row r="90" spans="1:10" ht="15" customHeight="1">
      <c r="A90" s="37" t="s">
        <v>43</v>
      </c>
      <c r="B90" s="80">
        <f>46912500</f>
        <v>46912500</v>
      </c>
      <c r="C90" s="78"/>
      <c r="D90" s="78"/>
      <c r="E90" s="78"/>
      <c r="F90" s="61"/>
      <c r="G90" s="61"/>
      <c r="H90" s="1"/>
      <c r="J90" s="3"/>
    </row>
    <row r="91" spans="1:8" ht="15" customHeight="1">
      <c r="A91" s="37" t="s">
        <v>44</v>
      </c>
      <c r="B91" s="80">
        <f>B88</f>
        <v>14000000</v>
      </c>
      <c r="C91" s="78"/>
      <c r="D91" s="78"/>
      <c r="E91" s="78"/>
      <c r="F91" s="61"/>
      <c r="G91" s="61"/>
      <c r="H91" s="1"/>
    </row>
    <row r="92" spans="1:8" ht="15" customHeight="1">
      <c r="A92" s="76" t="s">
        <v>105</v>
      </c>
      <c r="B92" s="77">
        <f>B93+B94</f>
        <v>87265000</v>
      </c>
      <c r="C92" s="78"/>
      <c r="D92" s="78"/>
      <c r="E92" s="78"/>
      <c r="F92" s="61"/>
      <c r="G92" s="61"/>
      <c r="H92" s="1"/>
    </row>
    <row r="93" spans="1:8" ht="15" customHeight="1">
      <c r="A93" s="37" t="s">
        <v>43</v>
      </c>
      <c r="B93" s="80">
        <f>56921000+13344000</f>
        <v>70265000</v>
      </c>
      <c r="C93" s="78"/>
      <c r="D93" s="78"/>
      <c r="E93" s="78"/>
      <c r="F93" s="61"/>
      <c r="G93" s="61"/>
      <c r="H93" s="1"/>
    </row>
    <row r="94" spans="1:8" ht="15" customHeight="1">
      <c r="A94" s="37" t="s">
        <v>44</v>
      </c>
      <c r="B94" s="80">
        <v>17000000</v>
      </c>
      <c r="C94" s="78"/>
      <c r="D94" s="78"/>
      <c r="E94" s="78"/>
      <c r="F94" s="61"/>
      <c r="G94" s="61"/>
      <c r="H94" s="1"/>
    </row>
    <row r="95" spans="1:8" ht="15" customHeight="1">
      <c r="A95" s="76" t="s">
        <v>106</v>
      </c>
      <c r="B95" s="77">
        <v>20000000</v>
      </c>
      <c r="C95" s="78"/>
      <c r="D95" s="78"/>
      <c r="E95" s="78"/>
      <c r="F95" s="61"/>
      <c r="G95" s="61"/>
      <c r="H95" s="1"/>
    </row>
    <row r="96" spans="1:8" ht="15" customHeight="1">
      <c r="A96" s="76" t="s">
        <v>107</v>
      </c>
      <c r="B96" s="77">
        <v>2500000</v>
      </c>
      <c r="C96" s="78"/>
      <c r="D96" s="78"/>
      <c r="E96" s="78"/>
      <c r="F96" s="56"/>
      <c r="G96" s="56"/>
      <c r="H96" s="1"/>
    </row>
    <row r="97" spans="1:8" ht="15" customHeight="1">
      <c r="A97" s="76" t="s">
        <v>108</v>
      </c>
      <c r="B97" s="77">
        <v>11000000</v>
      </c>
      <c r="C97" s="78"/>
      <c r="D97" s="78"/>
      <c r="E97" s="78"/>
      <c r="F97" s="56"/>
      <c r="G97" s="56"/>
      <c r="H97" s="1"/>
    </row>
    <row r="98" spans="1:8" ht="15" customHeight="1">
      <c r="A98" s="4" t="s">
        <v>109</v>
      </c>
      <c r="B98" s="77">
        <v>16000000</v>
      </c>
      <c r="C98" s="78"/>
      <c r="D98" s="78"/>
      <c r="E98" s="78"/>
      <c r="F98" s="56"/>
      <c r="G98" s="56"/>
      <c r="H98" s="1"/>
    </row>
    <row r="99" spans="1:8" ht="15" customHeight="1">
      <c r="A99" s="76" t="s">
        <v>110</v>
      </c>
      <c r="B99" s="77">
        <v>60000000</v>
      </c>
      <c r="C99" s="78"/>
      <c r="D99" s="78"/>
      <c r="E99" s="78"/>
      <c r="F99" s="56"/>
      <c r="G99" s="56"/>
      <c r="H99" s="1"/>
    </row>
    <row r="100" spans="1:8" ht="2.25" customHeight="1" hidden="1">
      <c r="A100" s="76" t="s">
        <v>114</v>
      </c>
      <c r="B100" s="80"/>
      <c r="C100" s="78"/>
      <c r="D100" s="78"/>
      <c r="E100" s="78"/>
      <c r="F100" s="56"/>
      <c r="G100" s="56"/>
      <c r="H100" s="1"/>
    </row>
    <row r="101" spans="1:8" ht="15" customHeight="1">
      <c r="A101" s="76" t="s">
        <v>67</v>
      </c>
      <c r="B101" s="80"/>
      <c r="C101" s="78"/>
      <c r="D101" s="78"/>
      <c r="E101" s="78"/>
      <c r="F101" s="56"/>
      <c r="G101" s="56"/>
      <c r="H101" s="1"/>
    </row>
    <row r="102" spans="3:8" ht="15">
      <c r="C102" s="63"/>
      <c r="D102" s="64"/>
      <c r="E102" s="65"/>
      <c r="F102" s="1"/>
      <c r="G102" s="1"/>
      <c r="H102" s="1"/>
    </row>
    <row r="103" spans="1:8" ht="15">
      <c r="A103" s="53" t="s">
        <v>115</v>
      </c>
      <c r="B103" s="53"/>
      <c r="C103" s="54" t="s">
        <v>56</v>
      </c>
      <c r="D103" s="54"/>
      <c r="E103" s="54"/>
      <c r="F103" s="1"/>
      <c r="G103" s="1"/>
      <c r="H103" s="1"/>
    </row>
    <row r="104" spans="1:8" ht="15">
      <c r="A104" s="55" t="s">
        <v>133</v>
      </c>
      <c r="B104" s="56"/>
      <c r="C104" s="57" t="s">
        <v>8</v>
      </c>
      <c r="D104" s="57"/>
      <c r="E104" s="57"/>
      <c r="F104" s="1"/>
      <c r="G104" s="1"/>
      <c r="H104" s="1"/>
    </row>
    <row r="105" spans="1:8" ht="15">
      <c r="A105" s="58"/>
      <c r="B105" s="58"/>
      <c r="C105" s="59"/>
      <c r="D105" s="59"/>
      <c r="E105" s="59"/>
      <c r="F105" s="1"/>
      <c r="G105" s="1"/>
      <c r="H105" s="1"/>
    </row>
    <row r="106" spans="1:8" ht="15">
      <c r="A106" s="58"/>
      <c r="B106" s="58"/>
      <c r="C106" s="59"/>
      <c r="D106" s="59"/>
      <c r="E106" s="59"/>
      <c r="F106" s="1"/>
      <c r="G106" s="1"/>
      <c r="H106" s="1"/>
    </row>
    <row r="107" spans="1:8" ht="15.75">
      <c r="A107" s="60"/>
      <c r="B107" s="60"/>
      <c r="C107" s="61"/>
      <c r="D107" s="61"/>
      <c r="E107" s="61"/>
      <c r="F107" s="1"/>
      <c r="G107" s="1"/>
      <c r="H107" s="1"/>
    </row>
    <row r="108" spans="1:8" ht="15.75">
      <c r="A108" s="60"/>
      <c r="B108" s="60"/>
      <c r="C108" s="61"/>
      <c r="D108" s="61"/>
      <c r="E108" s="61"/>
      <c r="F108" s="1"/>
      <c r="G108" s="1"/>
      <c r="H108" s="1"/>
    </row>
    <row r="109" spans="1:8" ht="15.75">
      <c r="A109" s="60"/>
      <c r="B109" s="60"/>
      <c r="C109" s="61"/>
      <c r="D109" s="61"/>
      <c r="E109" s="61"/>
      <c r="F109" s="1"/>
      <c r="G109" s="1"/>
      <c r="H109" s="1"/>
    </row>
    <row r="110" spans="1:5" ht="15.75">
      <c r="A110" s="60"/>
      <c r="B110" s="60"/>
      <c r="C110" s="61"/>
      <c r="D110" s="61"/>
      <c r="E110" s="61"/>
    </row>
    <row r="111" spans="1:5" ht="15.75">
      <c r="A111" s="62" t="s">
        <v>134</v>
      </c>
      <c r="B111" s="60"/>
      <c r="C111" s="57" t="s">
        <v>57</v>
      </c>
      <c r="D111" s="57"/>
      <c r="E111" s="57"/>
    </row>
  </sheetData>
  <sheetProtection/>
  <mergeCells count="10">
    <mergeCell ref="C111:E111"/>
    <mergeCell ref="A103:B103"/>
    <mergeCell ref="A2:E2"/>
    <mergeCell ref="C4:C5"/>
    <mergeCell ref="B4:B5"/>
    <mergeCell ref="A4:A5"/>
    <mergeCell ref="C102:E102"/>
    <mergeCell ref="C103:E103"/>
    <mergeCell ref="D4:E4"/>
    <mergeCell ref="C104:E104"/>
  </mergeCells>
  <printOptions/>
  <pageMargins left="0.41" right="0.21" top="0.84" bottom="0.84" header="0.3" footer="0.0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AutoBVT</cp:lastModifiedBy>
  <cp:lastPrinted>2018-12-24T03:40:25Z</cp:lastPrinted>
  <dcterms:created xsi:type="dcterms:W3CDTF">2015-04-06T01:10:30Z</dcterms:created>
  <dcterms:modified xsi:type="dcterms:W3CDTF">2018-12-24T03:41:44Z</dcterms:modified>
  <cp:category/>
  <cp:version/>
  <cp:contentType/>
  <cp:contentStatus/>
</cp:coreProperties>
</file>